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x\Downloads\"/>
    </mc:Choice>
  </mc:AlternateContent>
  <bookViews>
    <workbookView xWindow="0" yWindow="0" windowWidth="20490" windowHeight="7605" tabRatio="776" activeTab="6"/>
  </bookViews>
  <sheets>
    <sheet name="PBP" sheetId="1" r:id="rId1"/>
    <sheet name="DPBP" sheetId="2" r:id="rId2"/>
    <sheet name="IRR" sheetId="3" r:id="rId3"/>
    <sheet name="MIRR" sheetId="4" r:id="rId4"/>
    <sheet name="NPV" sheetId="5" r:id="rId5"/>
    <sheet name="NPV Profile" sheetId="6" r:id="rId6"/>
    <sheet name="NPV Profile graph" sheetId="7" r:id="rId7"/>
  </sheets>
  <calcPr calcId="162913"/>
</workbook>
</file>

<file path=xl/calcChain.xml><?xml version="1.0" encoding="utf-8"?>
<calcChain xmlns="http://schemas.openxmlformats.org/spreadsheetml/2006/main">
  <c r="D7" i="6" l="1"/>
  <c r="D8" i="6"/>
  <c r="D9" i="6"/>
  <c r="D10" i="6"/>
  <c r="D11" i="6"/>
  <c r="D12" i="6"/>
  <c r="D13" i="6"/>
  <c r="D14" i="6"/>
  <c r="D15" i="6"/>
  <c r="D6" i="6"/>
  <c r="D17" i="6" s="1"/>
  <c r="X7" i="6"/>
  <c r="X8" i="6"/>
  <c r="X9" i="6"/>
  <c r="X10" i="6"/>
  <c r="X11" i="6"/>
  <c r="X12" i="6"/>
  <c r="X13" i="6"/>
  <c r="X14" i="6"/>
  <c r="X15" i="6"/>
  <c r="W7" i="6"/>
  <c r="W8" i="6"/>
  <c r="W9" i="6"/>
  <c r="W10" i="6"/>
  <c r="W11" i="6"/>
  <c r="W12" i="6"/>
  <c r="W13" i="6"/>
  <c r="W14" i="6"/>
  <c r="W15" i="6"/>
  <c r="V7" i="6"/>
  <c r="V8" i="6"/>
  <c r="V9" i="6"/>
  <c r="V10" i="6"/>
  <c r="V11" i="6"/>
  <c r="V12" i="6"/>
  <c r="V13" i="6"/>
  <c r="V14" i="6"/>
  <c r="V15" i="6"/>
  <c r="U7" i="6"/>
  <c r="U8" i="6"/>
  <c r="U9" i="6"/>
  <c r="U10" i="6"/>
  <c r="U11" i="6"/>
  <c r="U12" i="6"/>
  <c r="U13" i="6"/>
  <c r="U14" i="6"/>
  <c r="U15" i="6"/>
  <c r="T7" i="6"/>
  <c r="T8" i="6"/>
  <c r="T9" i="6"/>
  <c r="T10" i="6"/>
  <c r="T11" i="6"/>
  <c r="T12" i="6"/>
  <c r="T13" i="6"/>
  <c r="T14" i="6"/>
  <c r="T15" i="6"/>
  <c r="S7" i="6"/>
  <c r="S8" i="6"/>
  <c r="S9" i="6"/>
  <c r="S10" i="6"/>
  <c r="S11" i="6"/>
  <c r="S12" i="6"/>
  <c r="S13" i="6"/>
  <c r="S14" i="6"/>
  <c r="S15" i="6"/>
  <c r="R7" i="6"/>
  <c r="R8" i="6"/>
  <c r="R9" i="6"/>
  <c r="R10" i="6"/>
  <c r="R11" i="6"/>
  <c r="R12" i="6"/>
  <c r="R13" i="6"/>
  <c r="R14" i="6"/>
  <c r="R15" i="6"/>
  <c r="Q7" i="6"/>
  <c r="Q8" i="6"/>
  <c r="Q9" i="6"/>
  <c r="Q10" i="6"/>
  <c r="Q11" i="6"/>
  <c r="Q12" i="6"/>
  <c r="Q13" i="6"/>
  <c r="Q14" i="6"/>
  <c r="Q15" i="6"/>
  <c r="X6" i="6"/>
  <c r="X17" i="6" s="1"/>
  <c r="W6" i="6"/>
  <c r="V6" i="6"/>
  <c r="U6" i="6"/>
  <c r="T6" i="6"/>
  <c r="T17" i="6" s="1"/>
  <c r="S6" i="6"/>
  <c r="R6" i="6"/>
  <c r="Q6" i="6"/>
  <c r="P7" i="6"/>
  <c r="P8" i="6"/>
  <c r="P9" i="6"/>
  <c r="P10" i="6"/>
  <c r="P11" i="6"/>
  <c r="P12" i="6"/>
  <c r="P13" i="6"/>
  <c r="P14" i="6"/>
  <c r="P15" i="6"/>
  <c r="O7" i="6"/>
  <c r="O8" i="6"/>
  <c r="O9" i="6"/>
  <c r="O10" i="6"/>
  <c r="O11" i="6"/>
  <c r="O12" i="6"/>
  <c r="O13" i="6"/>
  <c r="O14" i="6"/>
  <c r="O15" i="6"/>
  <c r="N7" i="6"/>
  <c r="N8" i="6"/>
  <c r="N9" i="6"/>
  <c r="N10" i="6"/>
  <c r="N11" i="6"/>
  <c r="N12" i="6"/>
  <c r="N13" i="6"/>
  <c r="N14" i="6"/>
  <c r="N15" i="6"/>
  <c r="P6" i="6"/>
  <c r="O6" i="6"/>
  <c r="N6" i="6"/>
  <c r="M7" i="6"/>
  <c r="M8" i="6"/>
  <c r="M9" i="6"/>
  <c r="M10" i="6"/>
  <c r="M11" i="6"/>
  <c r="M12" i="6"/>
  <c r="M13" i="6"/>
  <c r="M14" i="6"/>
  <c r="M15" i="6"/>
  <c r="M6" i="6"/>
  <c r="L7" i="6"/>
  <c r="L8" i="6"/>
  <c r="L9" i="6"/>
  <c r="L10" i="6"/>
  <c r="L11" i="6"/>
  <c r="L12" i="6"/>
  <c r="L13" i="6"/>
  <c r="L14" i="6"/>
  <c r="L15" i="6"/>
  <c r="K7" i="6"/>
  <c r="K8" i="6"/>
  <c r="K9" i="6"/>
  <c r="K10" i="6"/>
  <c r="K11" i="6"/>
  <c r="K12" i="6"/>
  <c r="K13" i="6"/>
  <c r="K14" i="6"/>
  <c r="K15" i="6"/>
  <c r="J7" i="6"/>
  <c r="J8" i="6"/>
  <c r="J9" i="6"/>
  <c r="J10" i="6"/>
  <c r="J11" i="6"/>
  <c r="J12" i="6"/>
  <c r="J13" i="6"/>
  <c r="J14" i="6"/>
  <c r="J15" i="6"/>
  <c r="L6" i="6"/>
  <c r="K6" i="6"/>
  <c r="K17" i="6" s="1"/>
  <c r="J6" i="6"/>
  <c r="I7" i="6"/>
  <c r="I8" i="6"/>
  <c r="I9" i="6"/>
  <c r="I10" i="6"/>
  <c r="I11" i="6"/>
  <c r="I12" i="6"/>
  <c r="I13" i="6"/>
  <c r="I14" i="6"/>
  <c r="I15" i="6"/>
  <c r="I6" i="6"/>
  <c r="G7" i="6"/>
  <c r="G8" i="6"/>
  <c r="G9" i="6"/>
  <c r="G10" i="6"/>
  <c r="G11" i="6"/>
  <c r="G12" i="6"/>
  <c r="G13" i="6"/>
  <c r="G14" i="6"/>
  <c r="G15" i="6"/>
  <c r="G6" i="6"/>
  <c r="H7" i="6"/>
  <c r="H8" i="6"/>
  <c r="H9" i="6"/>
  <c r="H10" i="6"/>
  <c r="H11" i="6"/>
  <c r="H12" i="6"/>
  <c r="H13" i="6"/>
  <c r="H14" i="6"/>
  <c r="H15" i="6"/>
  <c r="H6" i="6"/>
  <c r="F7" i="6"/>
  <c r="F8" i="6"/>
  <c r="F9" i="6"/>
  <c r="F10" i="6"/>
  <c r="F11" i="6"/>
  <c r="F12" i="6"/>
  <c r="F13" i="6"/>
  <c r="F14" i="6"/>
  <c r="F15" i="6"/>
  <c r="F6" i="6"/>
  <c r="E6" i="6"/>
  <c r="E7" i="6"/>
  <c r="E8" i="6"/>
  <c r="E9" i="6"/>
  <c r="E10" i="6"/>
  <c r="E11" i="6"/>
  <c r="E12" i="6"/>
  <c r="E13" i="6"/>
  <c r="E14" i="6"/>
  <c r="E15" i="6"/>
  <c r="F20" i="4"/>
  <c r="E5" i="4"/>
  <c r="E6" i="4"/>
  <c r="E7" i="4"/>
  <c r="E8" i="4"/>
  <c r="E9" i="4"/>
  <c r="E10" i="4"/>
  <c r="E11" i="4"/>
  <c r="E12" i="4"/>
  <c r="E13" i="4"/>
  <c r="E4" i="4"/>
  <c r="E13" i="5"/>
  <c r="F13" i="5" s="1"/>
  <c r="E12" i="5"/>
  <c r="F12" i="5" s="1"/>
  <c r="E11" i="5"/>
  <c r="F11" i="5" s="1"/>
  <c r="E10" i="5"/>
  <c r="F10" i="5" s="1"/>
  <c r="E9" i="5"/>
  <c r="F9" i="5" s="1"/>
  <c r="E8" i="5"/>
  <c r="F8" i="5" s="1"/>
  <c r="E7" i="5"/>
  <c r="F7" i="5" s="1"/>
  <c r="E6" i="5"/>
  <c r="F6" i="5" s="1"/>
  <c r="E5" i="5"/>
  <c r="F5" i="5" s="1"/>
  <c r="E4" i="5"/>
  <c r="F4" i="5" s="1"/>
  <c r="G5" i="3"/>
  <c r="H5" i="3" s="1"/>
  <c r="G6" i="3"/>
  <c r="H6" i="3" s="1"/>
  <c r="G7" i="3"/>
  <c r="G8" i="3"/>
  <c r="G9" i="3"/>
  <c r="H9" i="3" s="1"/>
  <c r="G10" i="3"/>
  <c r="H10" i="3" s="1"/>
  <c r="G11" i="3"/>
  <c r="G12" i="3"/>
  <c r="G13" i="3"/>
  <c r="H13" i="3" s="1"/>
  <c r="G4" i="3"/>
  <c r="H4" i="3" s="1"/>
  <c r="H15" i="3" s="1"/>
  <c r="H17" i="3" s="1"/>
  <c r="H7" i="3"/>
  <c r="H8" i="3"/>
  <c r="H11" i="3"/>
  <c r="H12" i="3"/>
  <c r="E13" i="3"/>
  <c r="F13" i="3" s="1"/>
  <c r="E12" i="3"/>
  <c r="F12" i="3" s="1"/>
  <c r="E11" i="3"/>
  <c r="F11" i="3" s="1"/>
  <c r="E10" i="3"/>
  <c r="F10" i="3" s="1"/>
  <c r="E9" i="3"/>
  <c r="F9" i="3" s="1"/>
  <c r="E8" i="3"/>
  <c r="F8" i="3" s="1"/>
  <c r="E7" i="3"/>
  <c r="F7" i="3" s="1"/>
  <c r="E6" i="3"/>
  <c r="F6" i="3" s="1"/>
  <c r="E5" i="3"/>
  <c r="F5" i="3" s="1"/>
  <c r="E4" i="3"/>
  <c r="F4" i="3" s="1"/>
  <c r="F15" i="3" s="1"/>
  <c r="F17" i="3" s="1"/>
  <c r="F5" i="2"/>
  <c r="E5" i="2"/>
  <c r="E6" i="2"/>
  <c r="F6" i="2" s="1"/>
  <c r="E7" i="2"/>
  <c r="F7" i="2" s="1"/>
  <c r="E8" i="2"/>
  <c r="F8" i="2" s="1"/>
  <c r="E9" i="2"/>
  <c r="F9" i="2" s="1"/>
  <c r="E10" i="2"/>
  <c r="F10" i="2" s="1"/>
  <c r="E11" i="2"/>
  <c r="F11" i="2" s="1"/>
  <c r="E12" i="2"/>
  <c r="F12" i="2" s="1"/>
  <c r="E13" i="2"/>
  <c r="F13" i="2" s="1"/>
  <c r="E4" i="2"/>
  <c r="F4" i="2" s="1"/>
  <c r="G4" i="2" s="1"/>
  <c r="G5" i="2" s="1"/>
  <c r="G6" i="2" s="1"/>
  <c r="G7" i="2" s="1"/>
  <c r="G8" i="2" s="1"/>
  <c r="G9" i="2" s="1"/>
  <c r="G10" i="2" s="1"/>
  <c r="G11" i="2" s="1"/>
  <c r="G12" i="2" s="1"/>
  <c r="G13" i="2" s="1"/>
  <c r="D19" i="1"/>
  <c r="D5" i="1"/>
  <c r="D6" i="1" s="1"/>
  <c r="D7" i="1" s="1"/>
  <c r="D8" i="1" s="1"/>
  <c r="D9" i="1" s="1"/>
  <c r="D10" i="1" s="1"/>
  <c r="D11" i="1" s="1"/>
  <c r="D12" i="1" s="1"/>
  <c r="D4" i="1"/>
  <c r="F15" i="5" l="1"/>
  <c r="F17" i="5" s="1"/>
  <c r="H17" i="6"/>
  <c r="P17" i="6"/>
  <c r="E17" i="6"/>
  <c r="F17" i="6"/>
  <c r="G17" i="6"/>
  <c r="J17" i="6"/>
  <c r="N17" i="6"/>
  <c r="O17" i="6"/>
  <c r="S17" i="6"/>
  <c r="W17" i="6"/>
  <c r="I17" i="6"/>
  <c r="L17" i="6"/>
  <c r="M17" i="6"/>
  <c r="Q17" i="6"/>
  <c r="R17" i="6"/>
  <c r="U17" i="6"/>
  <c r="V17" i="6"/>
  <c r="E14" i="4"/>
</calcChain>
</file>

<file path=xl/sharedStrings.xml><?xml version="1.0" encoding="utf-8"?>
<sst xmlns="http://schemas.openxmlformats.org/spreadsheetml/2006/main" count="67" uniqueCount="44">
  <si>
    <t>Year</t>
  </si>
  <si>
    <t>Cashflow</t>
  </si>
  <si>
    <t>cf</t>
  </si>
  <si>
    <t>Year of full recovery</t>
  </si>
  <si>
    <t>Full years</t>
  </si>
  <si>
    <t>Months</t>
  </si>
  <si>
    <t>200000-180000</t>
  </si>
  <si>
    <t>X12</t>
  </si>
  <si>
    <r>
      <t xml:space="preserve">Pay back period is </t>
    </r>
    <r>
      <rPr>
        <b/>
        <sz val="11"/>
        <color rgb="FFFF0000"/>
        <rFont val="Calibri"/>
        <family val="2"/>
        <scheme val="minor"/>
      </rPr>
      <t>6 years and 8 months</t>
    </r>
  </si>
  <si>
    <t>The project will be accepted because it has a payback period less than the maximum required payback period.</t>
  </si>
  <si>
    <t>Payback period</t>
  </si>
  <si>
    <t>Discounted Payback period</t>
  </si>
  <si>
    <t>PVIF16%, N</t>
  </si>
  <si>
    <t>Pv</t>
  </si>
  <si>
    <r>
      <t xml:space="preserve">The project would be </t>
    </r>
    <r>
      <rPr>
        <b/>
        <sz val="11"/>
        <color rgb="FFFF0000"/>
        <rFont val="Calibri"/>
        <family val="2"/>
        <scheme val="minor"/>
      </rPr>
      <t>rejected</t>
    </r>
    <r>
      <rPr>
        <sz val="11"/>
        <color theme="1"/>
        <rFont val="Calibri"/>
        <family val="2"/>
        <scheme val="minor"/>
      </rPr>
      <t xml:space="preserve"> as the initial investment will never be recovered under the discounted payback period. The maximum recovery would be </t>
    </r>
    <r>
      <rPr>
        <b/>
        <sz val="11"/>
        <color rgb="FFFF0000"/>
        <rFont val="Calibri"/>
        <family val="2"/>
        <scheme val="minor"/>
      </rPr>
      <t>$145,000</t>
    </r>
    <r>
      <rPr>
        <sz val="11"/>
        <color theme="1"/>
        <rFont val="Calibri"/>
        <family val="2"/>
        <scheme val="minor"/>
      </rPr>
      <t xml:space="preserve"> leaving a </t>
    </r>
    <r>
      <rPr>
        <b/>
        <sz val="11"/>
        <color rgb="FFFF0000"/>
        <rFont val="Calibri"/>
        <family val="2"/>
        <scheme val="minor"/>
      </rPr>
      <t>deficit of $55,000</t>
    </r>
    <r>
      <rPr>
        <sz val="11"/>
        <color theme="1"/>
        <rFont val="Calibri"/>
        <family val="2"/>
        <scheme val="minor"/>
      </rPr>
      <t>.</t>
    </r>
  </si>
  <si>
    <t>IRR</t>
  </si>
  <si>
    <t>Less IO</t>
  </si>
  <si>
    <t>PVIF8%,n</t>
  </si>
  <si>
    <t>PV</t>
  </si>
  <si>
    <t>NPV</t>
  </si>
  <si>
    <t>=</t>
  </si>
  <si>
    <t>LR+</t>
  </si>
  <si>
    <t>Positive NPV</t>
  </si>
  <si>
    <t>Absolute sum of NPVs</t>
  </si>
  <si>
    <t>X (HR-LR)</t>
  </si>
  <si>
    <t>8+</t>
  </si>
  <si>
    <t>55,001+1,300</t>
  </si>
  <si>
    <t>X(16-8)</t>
  </si>
  <si>
    <r>
      <t>IRR=</t>
    </r>
    <r>
      <rPr>
        <b/>
        <sz val="11"/>
        <color rgb="FFFF0000"/>
        <rFont val="Calibri"/>
        <family val="2"/>
        <scheme val="minor"/>
      </rPr>
      <t>8.18%</t>
    </r>
  </si>
  <si>
    <r>
      <t xml:space="preserve">The project will be </t>
    </r>
    <r>
      <rPr>
        <b/>
        <sz val="11"/>
        <color rgb="FFFF0000"/>
        <rFont val="Calibri"/>
        <family val="2"/>
        <scheme val="minor"/>
      </rPr>
      <t>rejected</t>
    </r>
    <r>
      <rPr>
        <sz val="11"/>
        <color theme="1"/>
        <rFont val="Calibri"/>
        <family val="2"/>
        <scheme val="minor"/>
      </rPr>
      <t xml:space="preserve"> because it has a cost of capital (16%) higher than the internal rate of return (8%).</t>
    </r>
  </si>
  <si>
    <t>Internal rate of return</t>
  </si>
  <si>
    <r>
      <t xml:space="preserve">The project will be </t>
    </r>
    <r>
      <rPr>
        <b/>
        <sz val="11"/>
        <color rgb="FFFF0000"/>
        <rFont val="Calibri"/>
        <family val="2"/>
        <scheme val="minor"/>
      </rPr>
      <t>rejected</t>
    </r>
    <r>
      <rPr>
        <sz val="11"/>
        <color theme="1"/>
        <rFont val="Calibri"/>
        <family val="2"/>
        <scheme val="minor"/>
      </rPr>
      <t xml:space="preserve"> because it has a </t>
    </r>
    <r>
      <rPr>
        <b/>
        <sz val="11"/>
        <color rgb="FFFF0000"/>
        <rFont val="Calibri"/>
        <family val="2"/>
        <scheme val="minor"/>
      </rPr>
      <t>negative NPV</t>
    </r>
    <r>
      <rPr>
        <sz val="11"/>
        <color theme="1"/>
        <rFont val="Calibri"/>
        <family val="2"/>
        <scheme val="minor"/>
      </rPr>
      <t xml:space="preserve"> which means investing in the project will cause a reduction in the value of the firm.</t>
    </r>
  </si>
  <si>
    <t>Total PV</t>
  </si>
  <si>
    <t>Terminal value</t>
  </si>
  <si>
    <t>Terminal Value</t>
  </si>
  <si>
    <t>MIRR</t>
  </si>
  <si>
    <t>Initial Outlay</t>
  </si>
  <si>
    <t xml:space="preserve">  </t>
  </si>
  <si>
    <t>=(</t>
  </si>
  <si>
    <r>
      <t>)</t>
    </r>
    <r>
      <rPr>
        <sz val="12"/>
        <color theme="1"/>
        <rFont val="Calibri"/>
        <family val="2"/>
        <scheme val="minor"/>
      </rPr>
      <t>^1/n</t>
    </r>
  </si>
  <si>
    <r>
      <t xml:space="preserve">MIRR is </t>
    </r>
    <r>
      <rPr>
        <b/>
        <sz val="11"/>
        <color rgb="FFFF0000"/>
        <rFont val="Calibri"/>
        <family val="2"/>
        <scheme val="minor"/>
      </rPr>
      <t>8.16%</t>
    </r>
  </si>
  <si>
    <r>
      <t xml:space="preserve">The project is </t>
    </r>
    <r>
      <rPr>
        <b/>
        <sz val="11"/>
        <color rgb="FFFF0000"/>
        <rFont val="Calibri"/>
        <family val="2"/>
        <scheme val="minor"/>
      </rPr>
      <t>rejected</t>
    </r>
    <r>
      <rPr>
        <sz val="11"/>
        <color theme="1"/>
        <rFont val="Calibri"/>
        <family val="2"/>
        <scheme val="minor"/>
      </rPr>
      <t xml:space="preserve"> because it has a cost of capital (16%) higher than the modified internal rate of return (8.16%).</t>
    </r>
  </si>
  <si>
    <t>Rate</t>
  </si>
  <si>
    <t>NPV profile 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</si>
</sst>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9" fontId="0" fillId="0" borderId="0" xfId="0" applyNumberFormat="1"/>
    <xf numFmtId="164" fontId="0" fillId="0" borderId="0" xfId="1" applyFont="1"/>
    <xf numFmtId="164" fontId="0" fillId="0" borderId="0" xfId="1" applyFont="1" applyFill="1"/>
    <xf numFmtId="165" fontId="0" fillId="0" borderId="0" xfId="1" applyNumberFormat="1" applyFont="1"/>
    <xf numFmtId="0" fontId="0" fillId="0" borderId="1" xfId="0" applyBorder="1" applyAlignment="1">
      <alignment horizontal="center"/>
    </xf>
    <xf numFmtId="9" fontId="0" fillId="0" borderId="0" xfId="2" applyFont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quotePrefix="1" applyFont="1" applyAlignment="1">
      <alignment horizontal="right" vertical="center"/>
    </xf>
    <xf numFmtId="164" fontId="0" fillId="0" borderId="3" xfId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u="sng">
                <a:solidFill>
                  <a:srgbClr val="00B0F0"/>
                </a:solidFill>
              </a:rPr>
              <a:t>NPV Profile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'NPV Profile graph'!$C$3</c:f>
              <c:strCache>
                <c:ptCount val="1"/>
                <c:pt idx="0">
                  <c:v>NPV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'NPV Profile graph'!$D$2:$X$2</c:f>
              <c:numCache>
                <c:formatCode>0%</c:formatCode>
                <c:ptCount val="2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</c:numCache>
            </c:numRef>
          </c:xVal>
          <c:yVal>
            <c:numRef>
              <c:f>'NPV Profile graph'!$D$3:$X$3</c:f>
              <c:numCache>
                <c:formatCode>General</c:formatCode>
                <c:ptCount val="21"/>
                <c:pt idx="0">
                  <c:v>100000</c:v>
                </c:pt>
                <c:pt idx="1">
                  <c:v>84139.135921050096</c:v>
                </c:pt>
                <c:pt idx="2">
                  <c:v>69477.55018726713</c:v>
                </c:pt>
                <c:pt idx="3">
                  <c:v>55906.085103274905</c:v>
                </c:pt>
                <c:pt idx="4">
                  <c:v>43326.873380650766</c:v>
                </c:pt>
                <c:pt idx="5">
                  <c:v>31652.047875544347</c:v>
                </c:pt>
                <c:pt idx="6">
                  <c:v>20802.611542440805</c:v>
                </c:pt>
                <c:pt idx="7">
                  <c:v>10707.446227978042</c:v>
                </c:pt>
                <c:pt idx="8">
                  <c:v>1302.4419682432781</c:v>
                </c:pt>
                <c:pt idx="9">
                  <c:v>-7470.2689652297704</c:v>
                </c:pt>
                <c:pt idx="10">
                  <c:v>-15662.986828859604</c:v>
                </c:pt>
                <c:pt idx="11">
                  <c:v>-23323.039665763819</c:v>
                </c:pt>
                <c:pt idx="12">
                  <c:v>-30493.309147674066</c:v>
                </c:pt>
                <c:pt idx="13">
                  <c:v>-37212.695721413416</c:v>
                </c:pt>
                <c:pt idx="14">
                  <c:v>-43516.530611192546</c:v>
                </c:pt>
                <c:pt idx="15">
                  <c:v>-49436.941224373062</c:v>
                </c:pt>
                <c:pt idx="16">
                  <c:v>-55003.175646275806</c:v>
                </c:pt>
                <c:pt idx="17">
                  <c:v>-60241.891167994821</c:v>
                </c:pt>
                <c:pt idx="18">
                  <c:v>-65177.411152267596</c:v>
                </c:pt>
                <c:pt idx="19">
                  <c:v>-69831.953991211398</c:v>
                </c:pt>
                <c:pt idx="20">
                  <c:v>-74225.837433476845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231-496E-8107-0CBE460FA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91986608"/>
        <c:axId val="1891989936"/>
      </c:scatterChart>
      <c:valAx>
        <c:axId val="1891986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1989936"/>
        <c:crosses val="autoZero"/>
        <c:crossBetween val="midCat"/>
      </c:valAx>
      <c:valAx>
        <c:axId val="1891989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19866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6</xdr:row>
      <xdr:rowOff>4762</xdr:rowOff>
    </xdr:from>
    <xdr:to>
      <xdr:col>14</xdr:col>
      <xdr:colOff>123825</xdr:colOff>
      <xdr:row>20</xdr:row>
      <xdr:rowOff>80962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18" sqref="I18"/>
    </sheetView>
  </sheetViews>
  <sheetFormatPr defaultRowHeight="15" x14ac:dyDescent="0.25"/>
  <sheetData>
    <row r="1" spans="1:6" x14ac:dyDescent="0.25">
      <c r="A1">
        <v>1</v>
      </c>
      <c r="B1" t="s">
        <v>10</v>
      </c>
    </row>
    <row r="2" spans="1:6" x14ac:dyDescent="0.25">
      <c r="B2" t="s">
        <v>0</v>
      </c>
      <c r="C2" t="s">
        <v>1</v>
      </c>
      <c r="D2" t="s">
        <v>2</v>
      </c>
    </row>
    <row r="3" spans="1:6" x14ac:dyDescent="0.25">
      <c r="B3">
        <v>1</v>
      </c>
      <c r="C3">
        <v>30000</v>
      </c>
      <c r="D3">
        <v>30000</v>
      </c>
    </row>
    <row r="4" spans="1:6" x14ac:dyDescent="0.25">
      <c r="B4">
        <v>2</v>
      </c>
      <c r="C4">
        <v>30000</v>
      </c>
      <c r="D4">
        <f>D3+C4</f>
        <v>60000</v>
      </c>
    </row>
    <row r="5" spans="1:6" x14ac:dyDescent="0.25">
      <c r="B5">
        <v>3</v>
      </c>
      <c r="C5">
        <v>30000</v>
      </c>
      <c r="D5">
        <f t="shared" ref="D5:D12" si="0">D4+C5</f>
        <v>90000</v>
      </c>
    </row>
    <row r="6" spans="1:6" x14ac:dyDescent="0.25">
      <c r="B6">
        <v>4</v>
      </c>
      <c r="C6">
        <v>30000</v>
      </c>
      <c r="D6">
        <f t="shared" si="0"/>
        <v>120000</v>
      </c>
    </row>
    <row r="7" spans="1:6" x14ac:dyDescent="0.25">
      <c r="B7">
        <v>5</v>
      </c>
      <c r="C7">
        <v>30000</v>
      </c>
      <c r="D7">
        <f t="shared" si="0"/>
        <v>150000</v>
      </c>
    </row>
    <row r="8" spans="1:6" x14ac:dyDescent="0.25">
      <c r="B8">
        <v>6</v>
      </c>
      <c r="C8">
        <v>30000</v>
      </c>
      <c r="D8">
        <f t="shared" si="0"/>
        <v>180000</v>
      </c>
    </row>
    <row r="9" spans="1:6" x14ac:dyDescent="0.25">
      <c r="B9" s="1">
        <v>7</v>
      </c>
      <c r="C9" s="1">
        <v>30000</v>
      </c>
      <c r="D9" s="1">
        <f t="shared" si="0"/>
        <v>210000</v>
      </c>
      <c r="E9" s="1" t="s">
        <v>3</v>
      </c>
    </row>
    <row r="10" spans="1:6" x14ac:dyDescent="0.25">
      <c r="B10">
        <v>8</v>
      </c>
      <c r="C10">
        <v>30000</v>
      </c>
      <c r="D10">
        <f t="shared" si="0"/>
        <v>240000</v>
      </c>
    </row>
    <row r="11" spans="1:6" x14ac:dyDescent="0.25">
      <c r="B11">
        <v>9</v>
      </c>
      <c r="C11">
        <v>30000</v>
      </c>
      <c r="D11">
        <f t="shared" si="0"/>
        <v>270000</v>
      </c>
    </row>
    <row r="12" spans="1:6" x14ac:dyDescent="0.25">
      <c r="B12">
        <v>10</v>
      </c>
      <c r="C12">
        <v>30000</v>
      </c>
      <c r="D12">
        <f t="shared" si="0"/>
        <v>300000</v>
      </c>
    </row>
    <row r="14" spans="1:6" x14ac:dyDescent="0.25">
      <c r="C14" t="s">
        <v>4</v>
      </c>
      <c r="D14">
        <v>6</v>
      </c>
    </row>
    <row r="16" spans="1:6" ht="15.75" thickBot="1" x14ac:dyDescent="0.3">
      <c r="C16" t="s">
        <v>5</v>
      </c>
      <c r="D16" s="11" t="s">
        <v>6</v>
      </c>
      <c r="E16" s="12"/>
      <c r="F16" s="14" t="s">
        <v>7</v>
      </c>
    </row>
    <row r="17" spans="3:8" x14ac:dyDescent="0.25">
      <c r="D17" s="13">
        <v>30000</v>
      </c>
      <c r="E17" s="13"/>
      <c r="F17" s="14"/>
    </row>
    <row r="19" spans="3:8" x14ac:dyDescent="0.25">
      <c r="D19">
        <f>20000/30000*12</f>
        <v>8</v>
      </c>
    </row>
    <row r="21" spans="3:8" x14ac:dyDescent="0.25">
      <c r="C21" t="s">
        <v>8</v>
      </c>
    </row>
    <row r="23" spans="3:8" ht="34.5" customHeight="1" x14ac:dyDescent="0.25">
      <c r="C23" s="15" t="s">
        <v>9</v>
      </c>
      <c r="D23" s="15"/>
      <c r="E23" s="15"/>
      <c r="F23" s="15"/>
      <c r="G23" s="15"/>
      <c r="H23" s="15"/>
    </row>
  </sheetData>
  <mergeCells count="4">
    <mergeCell ref="D16:E16"/>
    <mergeCell ref="D17:E17"/>
    <mergeCell ref="F16:F17"/>
    <mergeCell ref="C23:H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workbookViewId="0">
      <selection activeCell="E4" sqref="E4"/>
    </sheetView>
  </sheetViews>
  <sheetFormatPr defaultRowHeight="15" x14ac:dyDescent="0.25"/>
  <sheetData>
    <row r="1" spans="2:10" x14ac:dyDescent="0.25">
      <c r="B1">
        <v>2</v>
      </c>
      <c r="C1" t="s">
        <v>11</v>
      </c>
    </row>
    <row r="3" spans="2:10" x14ac:dyDescent="0.25">
      <c r="C3" t="s">
        <v>0</v>
      </c>
      <c r="D3" t="s">
        <v>1</v>
      </c>
      <c r="E3" t="s">
        <v>12</v>
      </c>
      <c r="F3" t="s">
        <v>13</v>
      </c>
      <c r="G3" t="s">
        <v>2</v>
      </c>
    </row>
    <row r="4" spans="2:10" x14ac:dyDescent="0.25">
      <c r="C4">
        <v>1</v>
      </c>
      <c r="D4">
        <v>30000</v>
      </c>
      <c r="E4">
        <f>ROUND(1.16^-C4,4)</f>
        <v>0.86209999999999998</v>
      </c>
      <c r="F4">
        <f>D4*E4</f>
        <v>25863</v>
      </c>
      <c r="G4">
        <f>F4</f>
        <v>25863</v>
      </c>
    </row>
    <row r="5" spans="2:10" x14ac:dyDescent="0.25">
      <c r="C5">
        <v>2</v>
      </c>
      <c r="D5">
        <v>30000</v>
      </c>
      <c r="E5">
        <f t="shared" ref="E5:E13" si="0">ROUND(1.16^-C5,4)</f>
        <v>0.74319999999999997</v>
      </c>
      <c r="F5">
        <f t="shared" ref="F5:F13" si="1">D5*E5</f>
        <v>22296</v>
      </c>
      <c r="G5">
        <f>G4+F5</f>
        <v>48159</v>
      </c>
    </row>
    <row r="6" spans="2:10" x14ac:dyDescent="0.25">
      <c r="C6">
        <v>3</v>
      </c>
      <c r="D6">
        <v>30000</v>
      </c>
      <c r="E6">
        <f t="shared" si="0"/>
        <v>0.64070000000000005</v>
      </c>
      <c r="F6">
        <f t="shared" si="1"/>
        <v>19221</v>
      </c>
      <c r="G6">
        <f t="shared" ref="G6:G12" si="2">G5+F6</f>
        <v>67380</v>
      </c>
    </row>
    <row r="7" spans="2:10" x14ac:dyDescent="0.25">
      <c r="C7">
        <v>4</v>
      </c>
      <c r="D7">
        <v>30000</v>
      </c>
      <c r="E7">
        <f t="shared" si="0"/>
        <v>0.55230000000000001</v>
      </c>
      <c r="F7">
        <f t="shared" si="1"/>
        <v>16569</v>
      </c>
      <c r="G7">
        <f t="shared" si="2"/>
        <v>83949</v>
      </c>
    </row>
    <row r="8" spans="2:10" x14ac:dyDescent="0.25">
      <c r="C8" s="4">
        <v>5</v>
      </c>
      <c r="D8" s="4">
        <v>30000</v>
      </c>
      <c r="E8">
        <f t="shared" si="0"/>
        <v>0.47610000000000002</v>
      </c>
      <c r="F8">
        <f t="shared" si="1"/>
        <v>14283</v>
      </c>
      <c r="G8">
        <f t="shared" si="2"/>
        <v>98232</v>
      </c>
      <c r="H8" s="4"/>
    </row>
    <row r="9" spans="2:10" x14ac:dyDescent="0.25">
      <c r="C9" s="4">
        <v>6</v>
      </c>
      <c r="D9" s="4">
        <v>30000</v>
      </c>
      <c r="E9">
        <f t="shared" si="0"/>
        <v>0.41039999999999999</v>
      </c>
      <c r="F9">
        <f t="shared" si="1"/>
        <v>12312</v>
      </c>
      <c r="G9">
        <f t="shared" si="2"/>
        <v>110544</v>
      </c>
      <c r="H9" s="4"/>
    </row>
    <row r="10" spans="2:10" x14ac:dyDescent="0.25">
      <c r="C10" s="4">
        <v>7</v>
      </c>
      <c r="D10" s="4">
        <v>30000</v>
      </c>
      <c r="E10">
        <f t="shared" si="0"/>
        <v>0.3538</v>
      </c>
      <c r="F10">
        <f t="shared" si="1"/>
        <v>10614</v>
      </c>
      <c r="G10">
        <f t="shared" si="2"/>
        <v>121158</v>
      </c>
      <c r="H10" s="4"/>
    </row>
    <row r="11" spans="2:10" x14ac:dyDescent="0.25">
      <c r="C11" s="4">
        <v>8</v>
      </c>
      <c r="D11" s="4">
        <v>30000</v>
      </c>
      <c r="E11">
        <f t="shared" si="0"/>
        <v>0.30499999999999999</v>
      </c>
      <c r="F11">
        <f t="shared" si="1"/>
        <v>9150</v>
      </c>
      <c r="G11">
        <f t="shared" si="2"/>
        <v>130308</v>
      </c>
      <c r="H11" s="4"/>
    </row>
    <row r="12" spans="2:10" x14ac:dyDescent="0.25">
      <c r="C12">
        <v>9</v>
      </c>
      <c r="D12">
        <v>30000</v>
      </c>
      <c r="E12">
        <f t="shared" si="0"/>
        <v>0.26300000000000001</v>
      </c>
      <c r="F12">
        <f t="shared" si="1"/>
        <v>7890</v>
      </c>
      <c r="G12">
        <f t="shared" si="2"/>
        <v>138198</v>
      </c>
    </row>
    <row r="13" spans="2:10" x14ac:dyDescent="0.25">
      <c r="C13">
        <v>10</v>
      </c>
      <c r="D13">
        <v>30000</v>
      </c>
      <c r="E13">
        <f t="shared" si="0"/>
        <v>0.22670000000000001</v>
      </c>
      <c r="F13">
        <f t="shared" si="1"/>
        <v>6801</v>
      </c>
      <c r="G13">
        <f>G12+F13</f>
        <v>144999</v>
      </c>
    </row>
    <row r="16" spans="2:10" ht="54" customHeight="1" x14ac:dyDescent="0.25">
      <c r="C16" s="16" t="s">
        <v>14</v>
      </c>
      <c r="D16" s="16"/>
      <c r="E16" s="16"/>
      <c r="F16" s="16"/>
      <c r="G16" s="16"/>
      <c r="H16" s="16"/>
      <c r="I16" s="16"/>
      <c r="J16" s="16"/>
    </row>
  </sheetData>
  <mergeCells count="1">
    <mergeCell ref="C16:J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workbookViewId="0">
      <selection activeCell="G24" sqref="G24"/>
    </sheetView>
  </sheetViews>
  <sheetFormatPr defaultRowHeight="15" x14ac:dyDescent="0.25"/>
  <cols>
    <col min="4" max="4" width="10.5703125" bestFit="1" customWidth="1"/>
    <col min="6" max="6" width="11.5703125" bestFit="1" customWidth="1"/>
    <col min="8" max="8" width="11.5703125" bestFit="1" customWidth="1"/>
  </cols>
  <sheetData>
    <row r="1" spans="2:8" x14ac:dyDescent="0.25">
      <c r="B1">
        <v>3</v>
      </c>
      <c r="C1" t="s">
        <v>30</v>
      </c>
    </row>
    <row r="3" spans="2:8" x14ac:dyDescent="0.25">
      <c r="C3" t="s">
        <v>0</v>
      </c>
      <c r="D3" t="s">
        <v>1</v>
      </c>
      <c r="E3" t="s">
        <v>12</v>
      </c>
      <c r="F3" t="s">
        <v>13</v>
      </c>
      <c r="G3" t="s">
        <v>17</v>
      </c>
      <c r="H3" t="s">
        <v>18</v>
      </c>
    </row>
    <row r="4" spans="2:8" x14ac:dyDescent="0.25">
      <c r="C4">
        <v>1</v>
      </c>
      <c r="D4">
        <v>30000</v>
      </c>
      <c r="E4">
        <f>ROUND(1.16^-C4,4)</f>
        <v>0.86209999999999998</v>
      </c>
      <c r="F4">
        <f>D4*E4</f>
        <v>25863</v>
      </c>
      <c r="G4">
        <f>ROUND(1.08^-C4,4)</f>
        <v>0.92589999999999995</v>
      </c>
      <c r="H4">
        <f>D4*G4</f>
        <v>27777</v>
      </c>
    </row>
    <row r="5" spans="2:8" x14ac:dyDescent="0.25">
      <c r="C5">
        <v>2</v>
      </c>
      <c r="D5">
        <v>30000</v>
      </c>
      <c r="E5">
        <f t="shared" ref="E5:E13" si="0">ROUND(1.16^-C5,4)</f>
        <v>0.74319999999999997</v>
      </c>
      <c r="F5">
        <f t="shared" ref="F5:F13" si="1">D5*E5</f>
        <v>22296</v>
      </c>
      <c r="G5">
        <f t="shared" ref="G5:G13" si="2">ROUND(1.08^-C5,4)</f>
        <v>0.85729999999999995</v>
      </c>
      <c r="H5">
        <f t="shared" ref="H5:H13" si="3">D5*G5</f>
        <v>25719</v>
      </c>
    </row>
    <row r="6" spans="2:8" x14ac:dyDescent="0.25">
      <c r="C6">
        <v>3</v>
      </c>
      <c r="D6">
        <v>30000</v>
      </c>
      <c r="E6">
        <f t="shared" si="0"/>
        <v>0.64070000000000005</v>
      </c>
      <c r="F6">
        <f t="shared" si="1"/>
        <v>19221</v>
      </c>
      <c r="G6">
        <f t="shared" si="2"/>
        <v>0.79379999999999995</v>
      </c>
      <c r="H6">
        <f t="shared" si="3"/>
        <v>23814</v>
      </c>
    </row>
    <row r="7" spans="2:8" x14ac:dyDescent="0.25">
      <c r="C7">
        <v>4</v>
      </c>
      <c r="D7">
        <v>30000</v>
      </c>
      <c r="E7">
        <f t="shared" si="0"/>
        <v>0.55230000000000001</v>
      </c>
      <c r="F7">
        <f t="shared" si="1"/>
        <v>16569</v>
      </c>
      <c r="G7">
        <f t="shared" si="2"/>
        <v>0.73499999999999999</v>
      </c>
      <c r="H7">
        <f t="shared" si="3"/>
        <v>22050</v>
      </c>
    </row>
    <row r="8" spans="2:8" x14ac:dyDescent="0.25">
      <c r="C8" s="4">
        <v>5</v>
      </c>
      <c r="D8" s="4">
        <v>30000</v>
      </c>
      <c r="E8">
        <f t="shared" si="0"/>
        <v>0.47610000000000002</v>
      </c>
      <c r="F8">
        <f t="shared" si="1"/>
        <v>14283</v>
      </c>
      <c r="G8">
        <f t="shared" si="2"/>
        <v>0.68059999999999998</v>
      </c>
      <c r="H8">
        <f t="shared" si="3"/>
        <v>20418</v>
      </c>
    </row>
    <row r="9" spans="2:8" x14ac:dyDescent="0.25">
      <c r="C9" s="4">
        <v>6</v>
      </c>
      <c r="D9" s="4">
        <v>30000</v>
      </c>
      <c r="E9">
        <f t="shared" si="0"/>
        <v>0.41039999999999999</v>
      </c>
      <c r="F9">
        <f t="shared" si="1"/>
        <v>12312</v>
      </c>
      <c r="G9">
        <f t="shared" si="2"/>
        <v>0.63019999999999998</v>
      </c>
      <c r="H9">
        <f t="shared" si="3"/>
        <v>18906</v>
      </c>
    </row>
    <row r="10" spans="2:8" x14ac:dyDescent="0.25">
      <c r="C10" s="4">
        <v>7</v>
      </c>
      <c r="D10" s="4">
        <v>30000</v>
      </c>
      <c r="E10">
        <f t="shared" si="0"/>
        <v>0.3538</v>
      </c>
      <c r="F10">
        <f t="shared" si="1"/>
        <v>10614</v>
      </c>
      <c r="G10">
        <f t="shared" si="2"/>
        <v>0.58350000000000002</v>
      </c>
      <c r="H10">
        <f t="shared" si="3"/>
        <v>17505</v>
      </c>
    </row>
    <row r="11" spans="2:8" x14ac:dyDescent="0.25">
      <c r="C11" s="4">
        <v>8</v>
      </c>
      <c r="D11" s="4">
        <v>30000</v>
      </c>
      <c r="E11">
        <f t="shared" si="0"/>
        <v>0.30499999999999999</v>
      </c>
      <c r="F11">
        <f t="shared" si="1"/>
        <v>9150</v>
      </c>
      <c r="G11">
        <f t="shared" si="2"/>
        <v>0.5403</v>
      </c>
      <c r="H11">
        <f t="shared" si="3"/>
        <v>16209</v>
      </c>
    </row>
    <row r="12" spans="2:8" x14ac:dyDescent="0.25">
      <c r="C12">
        <v>9</v>
      </c>
      <c r="D12">
        <v>30000</v>
      </c>
      <c r="E12">
        <f t="shared" si="0"/>
        <v>0.26300000000000001</v>
      </c>
      <c r="F12">
        <f t="shared" si="1"/>
        <v>7890</v>
      </c>
      <c r="G12">
        <f t="shared" si="2"/>
        <v>0.50019999999999998</v>
      </c>
      <c r="H12">
        <f t="shared" si="3"/>
        <v>15006</v>
      </c>
    </row>
    <row r="13" spans="2:8" x14ac:dyDescent="0.25">
      <c r="C13">
        <v>10</v>
      </c>
      <c r="D13">
        <v>30000</v>
      </c>
      <c r="E13">
        <f t="shared" si="0"/>
        <v>0.22670000000000001</v>
      </c>
      <c r="F13">
        <f t="shared" si="1"/>
        <v>6801</v>
      </c>
      <c r="G13">
        <f t="shared" si="2"/>
        <v>0.4632</v>
      </c>
      <c r="H13">
        <f t="shared" si="3"/>
        <v>13896</v>
      </c>
    </row>
    <row r="15" spans="2:8" x14ac:dyDescent="0.25">
      <c r="E15" t="s">
        <v>13</v>
      </c>
      <c r="F15" s="8">
        <f>SUM(F4:F14)</f>
        <v>144999</v>
      </c>
      <c r="G15" s="8"/>
      <c r="H15" s="8">
        <f>SUM(H4:H14)</f>
        <v>201300</v>
      </c>
    </row>
    <row r="16" spans="2:8" x14ac:dyDescent="0.25">
      <c r="E16" t="s">
        <v>16</v>
      </c>
      <c r="F16" s="8">
        <v>200000</v>
      </c>
      <c r="G16" s="8"/>
      <c r="H16" s="8">
        <v>200000</v>
      </c>
    </row>
    <row r="17" spans="3:10" x14ac:dyDescent="0.25">
      <c r="E17" t="s">
        <v>19</v>
      </c>
      <c r="F17" s="8">
        <f>F15-F16</f>
        <v>-55001</v>
      </c>
      <c r="G17" s="8"/>
      <c r="H17" s="8">
        <f t="shared" ref="H17" si="4">H15-H16</f>
        <v>1300</v>
      </c>
    </row>
    <row r="19" spans="3:10" ht="15.75" thickBot="1" x14ac:dyDescent="0.3">
      <c r="G19" s="17" t="s">
        <v>21</v>
      </c>
      <c r="H19" s="11" t="s">
        <v>22</v>
      </c>
      <c r="I19" s="11"/>
      <c r="J19" s="19" t="s">
        <v>24</v>
      </c>
    </row>
    <row r="20" spans="3:10" x14ac:dyDescent="0.25">
      <c r="E20" t="s">
        <v>15</v>
      </c>
      <c r="F20" s="2" t="s">
        <v>20</v>
      </c>
      <c r="G20" s="17"/>
      <c r="H20" s="18" t="s">
        <v>23</v>
      </c>
      <c r="I20" s="18"/>
      <c r="J20" s="19"/>
    </row>
    <row r="22" spans="3:10" ht="15.75" thickBot="1" x14ac:dyDescent="0.3">
      <c r="G22" s="17" t="s">
        <v>25</v>
      </c>
      <c r="H22" s="9">
        <v>1300</v>
      </c>
      <c r="I22" s="14" t="s">
        <v>27</v>
      </c>
    </row>
    <row r="23" spans="3:10" x14ac:dyDescent="0.25">
      <c r="G23" s="17"/>
      <c r="H23" s="3" t="s">
        <v>26</v>
      </c>
      <c r="I23" s="14"/>
    </row>
    <row r="25" spans="3:10" x14ac:dyDescent="0.25">
      <c r="E25" t="s">
        <v>28</v>
      </c>
    </row>
    <row r="27" spans="3:10" ht="29.25" customHeight="1" x14ac:dyDescent="0.25">
      <c r="C27" s="15" t="s">
        <v>29</v>
      </c>
      <c r="D27" s="15"/>
      <c r="E27" s="15"/>
      <c r="F27" s="15"/>
      <c r="G27" s="15"/>
      <c r="H27" s="15"/>
    </row>
  </sheetData>
  <mergeCells count="7">
    <mergeCell ref="C27:H27"/>
    <mergeCell ref="G19:G20"/>
    <mergeCell ref="H19:I19"/>
    <mergeCell ref="H20:I20"/>
    <mergeCell ref="J19:J20"/>
    <mergeCell ref="G22:G23"/>
    <mergeCell ref="I22:I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"/>
  <sheetViews>
    <sheetView workbookViewId="0">
      <selection activeCell="C1" sqref="C1"/>
    </sheetView>
  </sheetViews>
  <sheetFormatPr defaultRowHeight="15" x14ac:dyDescent="0.25"/>
  <cols>
    <col min="4" max="4" width="14.7109375" bestFit="1" customWidth="1"/>
    <col min="5" max="5" width="11.5703125" bestFit="1" customWidth="1"/>
    <col min="8" max="8" width="13" bestFit="1" customWidth="1"/>
  </cols>
  <sheetData>
    <row r="1" spans="2:5" x14ac:dyDescent="0.25">
      <c r="B1">
        <v>4</v>
      </c>
      <c r="C1" t="s">
        <v>35</v>
      </c>
    </row>
    <row r="3" spans="2:5" x14ac:dyDescent="0.25">
      <c r="C3" t="s">
        <v>0</v>
      </c>
      <c r="D3" t="s">
        <v>1</v>
      </c>
      <c r="E3" t="s">
        <v>33</v>
      </c>
    </row>
    <row r="4" spans="2:5" x14ac:dyDescent="0.25">
      <c r="C4">
        <v>1</v>
      </c>
      <c r="D4" s="6">
        <v>30000</v>
      </c>
      <c r="E4" s="6">
        <f>D4*(1.0818^(10-C4))</f>
        <v>60875.71128933358</v>
      </c>
    </row>
    <row r="5" spans="2:5" x14ac:dyDescent="0.25">
      <c r="C5">
        <v>2</v>
      </c>
      <c r="D5" s="6">
        <v>30000</v>
      </c>
      <c r="E5" s="6">
        <f t="shared" ref="E5:E13" si="0">D5*(1.0818^(10-C5))</f>
        <v>56272.611655882392</v>
      </c>
    </row>
    <row r="6" spans="2:5" x14ac:dyDescent="0.25">
      <c r="C6">
        <v>3</v>
      </c>
      <c r="D6" s="6">
        <v>30000</v>
      </c>
      <c r="E6" s="6">
        <f t="shared" si="0"/>
        <v>52017.574094918076</v>
      </c>
    </row>
    <row r="7" spans="2:5" x14ac:dyDescent="0.25">
      <c r="C7">
        <v>4</v>
      </c>
      <c r="D7" s="6">
        <v>30000</v>
      </c>
      <c r="E7" s="6">
        <f t="shared" si="0"/>
        <v>48084.279991604802</v>
      </c>
    </row>
    <row r="8" spans="2:5" x14ac:dyDescent="0.25">
      <c r="C8" s="4">
        <v>5</v>
      </c>
      <c r="D8" s="7">
        <v>30000</v>
      </c>
      <c r="E8" s="6">
        <f t="shared" si="0"/>
        <v>44448.400805698642</v>
      </c>
    </row>
    <row r="9" spans="2:5" x14ac:dyDescent="0.25">
      <c r="C9" s="4">
        <v>6</v>
      </c>
      <c r="D9" s="7">
        <v>30000</v>
      </c>
      <c r="E9" s="6">
        <f t="shared" si="0"/>
        <v>41087.447592622149</v>
      </c>
    </row>
    <row r="10" spans="2:5" x14ac:dyDescent="0.25">
      <c r="C10" s="4">
        <v>7</v>
      </c>
      <c r="D10" s="7">
        <v>30000</v>
      </c>
      <c r="E10" s="6">
        <f t="shared" si="0"/>
        <v>37980.631902960013</v>
      </c>
    </row>
    <row r="11" spans="2:5" x14ac:dyDescent="0.25">
      <c r="C11" s="4">
        <v>8</v>
      </c>
      <c r="D11" s="7">
        <v>30000</v>
      </c>
      <c r="E11" s="6">
        <f t="shared" si="0"/>
        <v>35108.73720000001</v>
      </c>
    </row>
    <row r="12" spans="2:5" x14ac:dyDescent="0.25">
      <c r="C12">
        <v>9</v>
      </c>
      <c r="D12" s="6">
        <v>30000</v>
      </c>
      <c r="E12" s="6">
        <f t="shared" si="0"/>
        <v>32454.000000000004</v>
      </c>
    </row>
    <row r="13" spans="2:5" x14ac:dyDescent="0.25">
      <c r="C13">
        <v>10</v>
      </c>
      <c r="D13" s="6">
        <v>30000</v>
      </c>
      <c r="E13" s="6">
        <f t="shared" si="0"/>
        <v>30000</v>
      </c>
    </row>
    <row r="14" spans="2:5" x14ac:dyDescent="0.25">
      <c r="D14" s="6" t="s">
        <v>34</v>
      </c>
      <c r="E14" s="6">
        <f>SUM(E4:E13)</f>
        <v>438329.39453301969</v>
      </c>
    </row>
    <row r="17" spans="4:10" ht="15.75" thickBot="1" x14ac:dyDescent="0.3">
      <c r="D17" t="s">
        <v>35</v>
      </c>
      <c r="E17" s="21" t="s">
        <v>38</v>
      </c>
      <c r="F17" s="11" t="s">
        <v>34</v>
      </c>
      <c r="G17" s="11"/>
      <c r="H17" s="20" t="s">
        <v>39</v>
      </c>
      <c r="I17" s="14">
        <v>-1</v>
      </c>
    </row>
    <row r="18" spans="4:10" x14ac:dyDescent="0.25">
      <c r="E18" s="21"/>
      <c r="F18" s="13" t="s">
        <v>36</v>
      </c>
      <c r="G18" s="13"/>
      <c r="H18" s="20"/>
      <c r="I18" s="14"/>
    </row>
    <row r="20" spans="4:10" x14ac:dyDescent="0.25">
      <c r="F20">
        <f>(((438329.39/200000)^0.1)-1)</f>
        <v>8.162585380373133E-2</v>
      </c>
    </row>
    <row r="22" spans="4:10" x14ac:dyDescent="0.25">
      <c r="D22" t="s">
        <v>40</v>
      </c>
      <c r="J22" t="s">
        <v>37</v>
      </c>
    </row>
    <row r="24" spans="4:10" ht="30" customHeight="1" x14ac:dyDescent="0.25">
      <c r="D24" s="15" t="s">
        <v>41</v>
      </c>
      <c r="E24" s="15"/>
      <c r="F24" s="15"/>
      <c r="G24" s="15"/>
      <c r="H24" s="15"/>
      <c r="I24" s="15"/>
    </row>
  </sheetData>
  <mergeCells count="6">
    <mergeCell ref="D24:I24"/>
    <mergeCell ref="F17:G17"/>
    <mergeCell ref="F18:G18"/>
    <mergeCell ref="H17:H18"/>
    <mergeCell ref="E17:E18"/>
    <mergeCell ref="I17:I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workbookViewId="0">
      <selection activeCell="C1" sqref="C1"/>
    </sheetView>
  </sheetViews>
  <sheetFormatPr defaultRowHeight="15" x14ac:dyDescent="0.25"/>
  <cols>
    <col min="6" max="6" width="11.5703125" bestFit="1" customWidth="1"/>
  </cols>
  <sheetData>
    <row r="1" spans="2:6" x14ac:dyDescent="0.25">
      <c r="B1">
        <v>5</v>
      </c>
      <c r="C1" t="s">
        <v>19</v>
      </c>
    </row>
    <row r="3" spans="2:6" x14ac:dyDescent="0.25">
      <c r="C3" t="s">
        <v>0</v>
      </c>
      <c r="D3" t="s">
        <v>1</v>
      </c>
      <c r="E3" t="s">
        <v>12</v>
      </c>
      <c r="F3" t="s">
        <v>13</v>
      </c>
    </row>
    <row r="4" spans="2:6" x14ac:dyDescent="0.25">
      <c r="C4">
        <v>1</v>
      </c>
      <c r="D4">
        <v>30000</v>
      </c>
      <c r="E4">
        <f>ROUND(1.16^-C4,4)</f>
        <v>0.86209999999999998</v>
      </c>
      <c r="F4">
        <f>D4*E4</f>
        <v>25863</v>
      </c>
    </row>
    <row r="5" spans="2:6" x14ac:dyDescent="0.25">
      <c r="C5">
        <v>2</v>
      </c>
      <c r="D5">
        <v>30000</v>
      </c>
      <c r="E5">
        <f t="shared" ref="E5:E13" si="0">ROUND(1.16^-C5,4)</f>
        <v>0.74319999999999997</v>
      </c>
      <c r="F5">
        <f t="shared" ref="F5:F13" si="1">D5*E5</f>
        <v>22296</v>
      </c>
    </row>
    <row r="6" spans="2:6" x14ac:dyDescent="0.25">
      <c r="C6">
        <v>3</v>
      </c>
      <c r="D6">
        <v>30000</v>
      </c>
      <c r="E6">
        <f t="shared" si="0"/>
        <v>0.64070000000000005</v>
      </c>
      <c r="F6">
        <f t="shared" si="1"/>
        <v>19221</v>
      </c>
    </row>
    <row r="7" spans="2:6" x14ac:dyDescent="0.25">
      <c r="C7">
        <v>4</v>
      </c>
      <c r="D7">
        <v>30000</v>
      </c>
      <c r="E7">
        <f t="shared" si="0"/>
        <v>0.55230000000000001</v>
      </c>
      <c r="F7">
        <f t="shared" si="1"/>
        <v>16569</v>
      </c>
    </row>
    <row r="8" spans="2:6" x14ac:dyDescent="0.25">
      <c r="C8" s="4">
        <v>5</v>
      </c>
      <c r="D8" s="4">
        <v>30000</v>
      </c>
      <c r="E8">
        <f t="shared" si="0"/>
        <v>0.47610000000000002</v>
      </c>
      <c r="F8">
        <f t="shared" si="1"/>
        <v>14283</v>
      </c>
    </row>
    <row r="9" spans="2:6" x14ac:dyDescent="0.25">
      <c r="C9" s="4">
        <v>6</v>
      </c>
      <c r="D9" s="4">
        <v>30000</v>
      </c>
      <c r="E9">
        <f t="shared" si="0"/>
        <v>0.41039999999999999</v>
      </c>
      <c r="F9">
        <f t="shared" si="1"/>
        <v>12312</v>
      </c>
    </row>
    <row r="10" spans="2:6" x14ac:dyDescent="0.25">
      <c r="C10" s="4">
        <v>7</v>
      </c>
      <c r="D10" s="4">
        <v>30000</v>
      </c>
      <c r="E10">
        <f t="shared" si="0"/>
        <v>0.3538</v>
      </c>
      <c r="F10">
        <f t="shared" si="1"/>
        <v>10614</v>
      </c>
    </row>
    <row r="11" spans="2:6" x14ac:dyDescent="0.25">
      <c r="C11" s="4">
        <v>8</v>
      </c>
      <c r="D11" s="4">
        <v>30000</v>
      </c>
      <c r="E11">
        <f t="shared" si="0"/>
        <v>0.30499999999999999</v>
      </c>
      <c r="F11">
        <f t="shared" si="1"/>
        <v>9150</v>
      </c>
    </row>
    <row r="12" spans="2:6" x14ac:dyDescent="0.25">
      <c r="C12">
        <v>9</v>
      </c>
      <c r="D12">
        <v>30000</v>
      </c>
      <c r="E12">
        <f t="shared" si="0"/>
        <v>0.26300000000000001</v>
      </c>
      <c r="F12">
        <f t="shared" si="1"/>
        <v>7890</v>
      </c>
    </row>
    <row r="13" spans="2:6" x14ac:dyDescent="0.25">
      <c r="C13">
        <v>10</v>
      </c>
      <c r="D13">
        <v>30000</v>
      </c>
      <c r="E13">
        <f t="shared" si="0"/>
        <v>0.22670000000000001</v>
      </c>
      <c r="F13">
        <f t="shared" si="1"/>
        <v>6801</v>
      </c>
    </row>
    <row r="15" spans="2:6" x14ac:dyDescent="0.25">
      <c r="E15" t="s">
        <v>18</v>
      </c>
      <c r="F15" s="8">
        <f>SUM(F4:F14)</f>
        <v>144999</v>
      </c>
    </row>
    <row r="16" spans="2:6" x14ac:dyDescent="0.25">
      <c r="E16" t="s">
        <v>16</v>
      </c>
      <c r="F16" s="8">
        <v>200000</v>
      </c>
    </row>
    <row r="17" spans="3:8" x14ac:dyDescent="0.25">
      <c r="E17" t="s">
        <v>19</v>
      </c>
      <c r="F17" s="8">
        <f>F15-F16</f>
        <v>-55001</v>
      </c>
    </row>
    <row r="20" spans="3:8" ht="45" customHeight="1" x14ac:dyDescent="0.25">
      <c r="C20" s="15" t="s">
        <v>31</v>
      </c>
      <c r="D20" s="15"/>
      <c r="E20" s="15"/>
      <c r="F20" s="15"/>
      <c r="G20" s="15"/>
      <c r="H20" s="15"/>
    </row>
  </sheetData>
  <mergeCells count="1">
    <mergeCell ref="C20:H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19"/>
  <sheetViews>
    <sheetView workbookViewId="0">
      <selection activeCell="H5" sqref="H5"/>
    </sheetView>
  </sheetViews>
  <sheetFormatPr defaultRowHeight="15" x14ac:dyDescent="0.25"/>
  <cols>
    <col min="4" max="4" width="11.5703125" bestFit="1" customWidth="1"/>
    <col min="5" max="13" width="10.5703125" bestFit="1" customWidth="1"/>
    <col min="14" max="24" width="11.28515625" bestFit="1" customWidth="1"/>
  </cols>
  <sheetData>
    <row r="2" spans="2:24" x14ac:dyDescent="0.25">
      <c r="B2">
        <v>6</v>
      </c>
      <c r="C2" t="s">
        <v>43</v>
      </c>
    </row>
    <row r="3" spans="2:24" x14ac:dyDescent="0.25">
      <c r="I3" s="10"/>
    </row>
    <row r="4" spans="2:24" x14ac:dyDescent="0.25">
      <c r="E4" s="13" t="s">
        <v>32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2:24" x14ac:dyDescent="0.25">
      <c r="C5" t="s">
        <v>42</v>
      </c>
      <c r="D5" s="5">
        <v>0</v>
      </c>
      <c r="E5" s="5">
        <v>0.01</v>
      </c>
      <c r="F5" s="5">
        <v>0.02</v>
      </c>
      <c r="G5" s="5">
        <v>0.03</v>
      </c>
      <c r="H5" s="5">
        <v>0.04</v>
      </c>
      <c r="I5" s="5">
        <v>0.05</v>
      </c>
      <c r="J5" s="5">
        <v>0.06</v>
      </c>
      <c r="K5" s="5">
        <v>7.0000000000000007E-2</v>
      </c>
      <c r="L5" s="5">
        <v>0.08</v>
      </c>
      <c r="M5" s="5">
        <v>0.09</v>
      </c>
      <c r="N5" s="5">
        <v>0.1</v>
      </c>
      <c r="O5" s="5">
        <v>0.11</v>
      </c>
      <c r="P5" s="5">
        <v>0.12</v>
      </c>
      <c r="Q5" s="5">
        <v>0.13</v>
      </c>
      <c r="R5" s="5">
        <v>0.14000000000000001</v>
      </c>
      <c r="S5" s="5">
        <v>0.15</v>
      </c>
      <c r="T5" s="5">
        <v>0.16</v>
      </c>
      <c r="U5" s="5">
        <v>0.17</v>
      </c>
      <c r="V5" s="5">
        <v>0.18</v>
      </c>
      <c r="W5" s="5">
        <v>0.19</v>
      </c>
      <c r="X5" s="5">
        <v>0.2</v>
      </c>
    </row>
    <row r="6" spans="2:24" x14ac:dyDescent="0.25">
      <c r="C6">
        <v>1</v>
      </c>
      <c r="D6">
        <f>(1^-C6)*30000</f>
        <v>30000</v>
      </c>
      <c r="E6" s="6">
        <f>1.01^-C6*30000</f>
        <v>29702.970297029704</v>
      </c>
      <c r="F6" s="6">
        <f>(1.02^-C6)*30000</f>
        <v>29411.764705882353</v>
      </c>
      <c r="G6" s="6">
        <f>(1.03^-C6)*30000</f>
        <v>29126.213592233009</v>
      </c>
      <c r="H6" s="6">
        <f>(1.04^-C6)*30000</f>
        <v>28846.153846153844</v>
      </c>
      <c r="I6" s="6">
        <f>(1.05^-C6)*30000</f>
        <v>28571.428571428569</v>
      </c>
      <c r="J6" s="6">
        <f>(1.06^-C6)*30000</f>
        <v>28301.886792452828</v>
      </c>
      <c r="K6" s="6">
        <f>(1.07^-C6)*30000</f>
        <v>28037.383177570093</v>
      </c>
      <c r="L6" s="6">
        <f>(1.08^-C6)*30000</f>
        <v>27777.777777777774</v>
      </c>
      <c r="M6" s="6">
        <f>(1.09^-C6)*30000</f>
        <v>27522.935779816511</v>
      </c>
      <c r="N6" s="6">
        <f>(1.1^-C6)*30000</f>
        <v>27272.727272727272</v>
      </c>
      <c r="O6" s="6">
        <f>(1.11^-C6)*30000</f>
        <v>27027.027027027023</v>
      </c>
      <c r="P6" s="6">
        <f>(1.12^-C6)*30000</f>
        <v>26785.714285714283</v>
      </c>
      <c r="Q6" s="6">
        <f>(1.13^-C6)*30000</f>
        <v>26548.672566371682</v>
      </c>
      <c r="R6" s="6">
        <f>(1.14^-C6)*30000</f>
        <v>26315.789473684214</v>
      </c>
      <c r="S6" s="6">
        <f>(1.15^-C6)*30000</f>
        <v>26086.956521739132</v>
      </c>
      <c r="T6" s="6">
        <f>(1.16^-C6)*30000</f>
        <v>25862.068965517243</v>
      </c>
      <c r="U6" s="6">
        <f>(1.17^-C6)*30000</f>
        <v>25641.025641025644</v>
      </c>
      <c r="V6" s="6">
        <f>(1.18^-C6)*30000</f>
        <v>25423.728813559323</v>
      </c>
      <c r="W6" s="6">
        <f>(1.19^-C6)*30000</f>
        <v>25210.084033613446</v>
      </c>
      <c r="X6" s="6">
        <f>(1.2^-C6)*30000</f>
        <v>25000</v>
      </c>
    </row>
    <row r="7" spans="2:24" x14ac:dyDescent="0.25">
      <c r="C7">
        <v>2</v>
      </c>
      <c r="D7">
        <f t="shared" ref="D7:D15" si="0">(1^-C7)*30000</f>
        <v>30000</v>
      </c>
      <c r="E7" s="6">
        <f t="shared" ref="E7:E15" si="1">1.01^-C7*30000</f>
        <v>29408.881482207624</v>
      </c>
      <c r="F7" s="6">
        <f t="shared" ref="F7:F15" si="2">(1.02^-C7)*30000</f>
        <v>28835.063437139564</v>
      </c>
      <c r="G7" s="6">
        <f t="shared" ref="G7:G15" si="3">(1.03^-C7)*30000</f>
        <v>28277.87727401263</v>
      </c>
      <c r="H7" s="6">
        <f t="shared" ref="H7:H15" si="4">(1.04^-C7)*30000</f>
        <v>27736.686390532541</v>
      </c>
      <c r="I7" s="6">
        <f t="shared" ref="I7:I15" si="5">(1.05^-C7)*30000</f>
        <v>27210.884353741494</v>
      </c>
      <c r="J7" s="6">
        <f t="shared" ref="J7:J15" si="6">(1.06^-C7)*30000</f>
        <v>26699.893200427196</v>
      </c>
      <c r="K7" s="6">
        <f t="shared" ref="K7:K15" si="7">(1.07^-C7)*30000</f>
        <v>26203.161848196345</v>
      </c>
      <c r="L7" s="6">
        <f t="shared" ref="L7:L15" si="8">(1.08^-C7)*30000</f>
        <v>25720.164609053496</v>
      </c>
      <c r="M7" s="6">
        <f t="shared" ref="M7:M15" si="9">(1.09^-C7)*30000</f>
        <v>25250.399797996797</v>
      </c>
      <c r="N7" s="6">
        <f t="shared" ref="N7:N15" si="10">(1.1^-C7)*30000</f>
        <v>24793.388429752064</v>
      </c>
      <c r="O7" s="6">
        <f t="shared" ref="O7:O15" si="11">(1.11^-C7)*30000</f>
        <v>24348.672997321642</v>
      </c>
      <c r="P7" s="6">
        <f t="shared" ref="P7:P15" si="12">(1.12^-C7)*30000</f>
        <v>23915.81632653061</v>
      </c>
      <c r="Q7" s="6">
        <f t="shared" ref="Q7:Q15" si="13">(1.13^-C7)*30000</f>
        <v>23494.400501213884</v>
      </c>
      <c r="R7" s="6">
        <f t="shared" ref="R7:R15" si="14">(1.14^-C7)*30000</f>
        <v>23084.025854108961</v>
      </c>
      <c r="S7" s="6">
        <f t="shared" ref="S7:S15" si="15">(1.15^-C7)*30000</f>
        <v>22684.310018903594</v>
      </c>
      <c r="T7" s="6">
        <f t="shared" ref="T7:T15" si="16">(1.16^-C7)*30000</f>
        <v>22294.887039239005</v>
      </c>
      <c r="U7" s="6">
        <f t="shared" ref="U7:U15" si="17">(1.17^-C7)*30000</f>
        <v>21915.406530791148</v>
      </c>
      <c r="V7" s="6">
        <f t="shared" ref="V7:V15" si="18">(1.18^-C7)*30000</f>
        <v>21545.532892846884</v>
      </c>
      <c r="W7" s="6">
        <f t="shared" ref="W7:W15" si="19">(1.19^-C7)*30000</f>
        <v>21184.94456606172</v>
      </c>
      <c r="X7" s="6">
        <f t="shared" ref="X7:X15" si="20">(1.2^-C7)*30000</f>
        <v>20833.333333333332</v>
      </c>
    </row>
    <row r="8" spans="2:24" x14ac:dyDescent="0.25">
      <c r="C8">
        <v>3</v>
      </c>
      <c r="D8">
        <f t="shared" si="0"/>
        <v>30000</v>
      </c>
      <c r="E8" s="6">
        <f t="shared" si="1"/>
        <v>29117.704437829336</v>
      </c>
      <c r="F8" s="6">
        <f t="shared" si="2"/>
        <v>28269.670036411339</v>
      </c>
      <c r="G8" s="6">
        <f t="shared" si="3"/>
        <v>27454.24978059479</v>
      </c>
      <c r="H8" s="6">
        <f t="shared" si="4"/>
        <v>26669.890760127448</v>
      </c>
      <c r="I8" s="6">
        <f t="shared" si="5"/>
        <v>25915.127955944281</v>
      </c>
      <c r="J8" s="6">
        <f t="shared" si="6"/>
        <v>25188.578490969048</v>
      </c>
      <c r="K8" s="6">
        <f t="shared" si="7"/>
        <v>24488.936306725554</v>
      </c>
      <c r="L8" s="6">
        <f t="shared" si="8"/>
        <v>23814.967230605089</v>
      </c>
      <c r="M8" s="6">
        <f t="shared" si="9"/>
        <v>23165.504401831924</v>
      </c>
      <c r="N8" s="6">
        <f t="shared" si="10"/>
        <v>22539.444027047328</v>
      </c>
      <c r="O8" s="6">
        <f t="shared" si="11"/>
        <v>21935.741439028505</v>
      </c>
      <c r="P8" s="6">
        <f t="shared" si="12"/>
        <v>21353.407434402325</v>
      </c>
      <c r="Q8" s="6">
        <f t="shared" si="13"/>
        <v>20791.504868330874</v>
      </c>
      <c r="R8" s="6">
        <f t="shared" si="14"/>
        <v>20249.14548606049</v>
      </c>
      <c r="S8" s="6">
        <f t="shared" si="15"/>
        <v>19725.48697295965</v>
      </c>
      <c r="T8" s="6">
        <f t="shared" si="16"/>
        <v>19219.730206240522</v>
      </c>
      <c r="U8" s="6">
        <f t="shared" si="17"/>
        <v>18731.116692983887</v>
      </c>
      <c r="V8" s="6">
        <f t="shared" si="18"/>
        <v>18258.926180378716</v>
      </c>
      <c r="W8" s="6">
        <f t="shared" si="19"/>
        <v>17802.474425261949</v>
      </c>
      <c r="X8" s="6">
        <f t="shared" si="20"/>
        <v>17361.111111111113</v>
      </c>
    </row>
    <row r="9" spans="2:24" x14ac:dyDescent="0.25">
      <c r="C9">
        <v>4</v>
      </c>
      <c r="D9">
        <f t="shared" si="0"/>
        <v>30000</v>
      </c>
      <c r="E9" s="6">
        <f t="shared" si="1"/>
        <v>28829.410334484488</v>
      </c>
      <c r="F9" s="6">
        <f t="shared" si="2"/>
        <v>27715.362780795425</v>
      </c>
      <c r="G9" s="6">
        <f t="shared" si="3"/>
        <v>26654.61143747067</v>
      </c>
      <c r="H9" s="6">
        <f t="shared" si="4"/>
        <v>25644.12573089177</v>
      </c>
      <c r="I9" s="6">
        <f t="shared" si="5"/>
        <v>24681.074243756459</v>
      </c>
      <c r="J9" s="6">
        <f t="shared" si="6"/>
        <v>23762.809897140614</v>
      </c>
      <c r="K9" s="6">
        <f t="shared" si="7"/>
        <v>22886.856361425755</v>
      </c>
      <c r="L9" s="6">
        <f t="shared" si="8"/>
        <v>22050.895583893598</v>
      </c>
      <c r="M9" s="6">
        <f t="shared" si="9"/>
        <v>21252.75633195589</v>
      </c>
      <c r="N9" s="6">
        <f t="shared" si="10"/>
        <v>20490.403660952117</v>
      </c>
      <c r="O9" s="6">
        <f t="shared" si="11"/>
        <v>19761.929224350006</v>
      </c>
      <c r="P9" s="6">
        <f t="shared" si="12"/>
        <v>19065.542352144937</v>
      </c>
      <c r="Q9" s="6">
        <f t="shared" si="13"/>
        <v>18399.561830381303</v>
      </c>
      <c r="R9" s="6">
        <f t="shared" si="14"/>
        <v>17762.408321105697</v>
      </c>
      <c r="S9" s="6">
        <f t="shared" si="15"/>
        <v>17152.597367791004</v>
      </c>
      <c r="T9" s="6">
        <f t="shared" si="16"/>
        <v>16568.732936414242</v>
      </c>
      <c r="U9" s="6">
        <f t="shared" si="17"/>
        <v>16009.50144699478</v>
      </c>
      <c r="V9" s="6">
        <f t="shared" si="18"/>
        <v>15473.666254558235</v>
      </c>
      <c r="W9" s="6">
        <f t="shared" si="19"/>
        <v>14960.062542236934</v>
      </c>
      <c r="X9" s="6">
        <f t="shared" si="20"/>
        <v>14467.592592592593</v>
      </c>
    </row>
    <row r="10" spans="2:24" x14ac:dyDescent="0.25">
      <c r="C10">
        <v>5</v>
      </c>
      <c r="D10">
        <f t="shared" si="0"/>
        <v>30000</v>
      </c>
      <c r="E10" s="6">
        <f t="shared" si="1"/>
        <v>28543.970628202467</v>
      </c>
      <c r="F10" s="6">
        <f t="shared" si="2"/>
        <v>27171.924294897479</v>
      </c>
      <c r="G10" s="6">
        <f t="shared" si="3"/>
        <v>25878.263531524924</v>
      </c>
      <c r="H10" s="6">
        <f t="shared" si="4"/>
        <v>24657.813202780548</v>
      </c>
      <c r="I10" s="6">
        <f t="shared" si="5"/>
        <v>23505.784994053767</v>
      </c>
      <c r="J10" s="6">
        <f t="shared" si="6"/>
        <v>22417.745185981708</v>
      </c>
      <c r="K10" s="6">
        <f t="shared" si="7"/>
        <v>21389.58538451005</v>
      </c>
      <c r="L10" s="6">
        <f t="shared" si="8"/>
        <v>20417.495911012589</v>
      </c>
      <c r="M10" s="6">
        <f t="shared" si="9"/>
        <v>19497.941588950358</v>
      </c>
      <c r="N10" s="6">
        <f t="shared" si="10"/>
        <v>18627.639691774646</v>
      </c>
      <c r="O10" s="6">
        <f t="shared" si="11"/>
        <v>17803.539841756759</v>
      </c>
      <c r="P10" s="6">
        <f t="shared" si="12"/>
        <v>17022.805671557977</v>
      </c>
      <c r="Q10" s="6">
        <f t="shared" si="13"/>
        <v>16282.798079983459</v>
      </c>
      <c r="R10" s="6">
        <f t="shared" si="14"/>
        <v>15581.05993079447</v>
      </c>
      <c r="S10" s="6">
        <f t="shared" si="15"/>
        <v>14915.302058948697</v>
      </c>
      <c r="T10" s="6">
        <f t="shared" si="16"/>
        <v>14283.39046242607</v>
      </c>
      <c r="U10" s="6">
        <f t="shared" si="17"/>
        <v>13683.334570081008</v>
      </c>
      <c r="V10" s="6">
        <f t="shared" si="18"/>
        <v>13113.276486913763</v>
      </c>
      <c r="W10" s="6">
        <f t="shared" si="19"/>
        <v>12571.481127930196</v>
      </c>
      <c r="X10" s="6">
        <f t="shared" si="20"/>
        <v>12056.327160493827</v>
      </c>
    </row>
    <row r="11" spans="2:24" x14ac:dyDescent="0.25">
      <c r="C11">
        <v>6</v>
      </c>
      <c r="D11">
        <f t="shared" si="0"/>
        <v>30000</v>
      </c>
      <c r="E11" s="6">
        <f t="shared" si="1"/>
        <v>28261.357057626199</v>
      </c>
      <c r="F11" s="6">
        <f t="shared" si="2"/>
        <v>26639.141465585759</v>
      </c>
      <c r="G11" s="6">
        <f t="shared" si="3"/>
        <v>25124.527700509632</v>
      </c>
      <c r="H11" s="6">
        <f t="shared" si="4"/>
        <v>23709.435771904373</v>
      </c>
      <c r="I11" s="6">
        <f t="shared" si="5"/>
        <v>22386.461899098827</v>
      </c>
      <c r="J11" s="6">
        <f t="shared" si="6"/>
        <v>21148.816213190286</v>
      </c>
      <c r="K11" s="6">
        <f t="shared" si="7"/>
        <v>19990.266714495378</v>
      </c>
      <c r="L11" s="6">
        <f t="shared" si="8"/>
        <v>18905.088806493135</v>
      </c>
      <c r="M11" s="6">
        <f t="shared" si="9"/>
        <v>17888.019806376473</v>
      </c>
      <c r="N11" s="6">
        <f t="shared" si="10"/>
        <v>16934.217901613316</v>
      </c>
      <c r="O11" s="6">
        <f t="shared" si="11"/>
        <v>16039.225082663746</v>
      </c>
      <c r="P11" s="6">
        <f t="shared" si="12"/>
        <v>15198.933635319619</v>
      </c>
      <c r="Q11" s="6">
        <f t="shared" si="13"/>
        <v>14409.555822994214</v>
      </c>
      <c r="R11" s="6">
        <f t="shared" si="14"/>
        <v>13667.596430521466</v>
      </c>
      <c r="S11" s="6">
        <f t="shared" si="15"/>
        <v>12969.827877346694</v>
      </c>
      <c r="T11" s="6">
        <f t="shared" si="16"/>
        <v>12313.267640022475</v>
      </c>
      <c r="U11" s="6">
        <f t="shared" si="17"/>
        <v>11695.157752205991</v>
      </c>
      <c r="V11" s="6">
        <f t="shared" si="18"/>
        <v>11112.946175350644</v>
      </c>
      <c r="W11" s="6">
        <f t="shared" si="19"/>
        <v>10564.269855403527</v>
      </c>
      <c r="X11" s="6">
        <f t="shared" si="20"/>
        <v>10046.939300411525</v>
      </c>
    </row>
    <row r="12" spans="2:24" x14ac:dyDescent="0.25">
      <c r="C12">
        <v>7</v>
      </c>
      <c r="D12">
        <f t="shared" si="0"/>
        <v>30000</v>
      </c>
      <c r="E12" s="6">
        <f t="shared" si="1"/>
        <v>27981.541641214066</v>
      </c>
      <c r="F12" s="6">
        <f t="shared" si="2"/>
        <v>26116.805358417416</v>
      </c>
      <c r="G12" s="6">
        <f t="shared" si="3"/>
        <v>24392.745340300615</v>
      </c>
      <c r="H12" s="6">
        <f t="shared" si="4"/>
        <v>22797.534396061899</v>
      </c>
      <c r="I12" s="6">
        <f t="shared" si="5"/>
        <v>21320.439903903643</v>
      </c>
      <c r="J12" s="6">
        <f t="shared" si="6"/>
        <v>19951.713408670079</v>
      </c>
      <c r="K12" s="6">
        <f t="shared" si="7"/>
        <v>18682.492256537731</v>
      </c>
      <c r="L12" s="6">
        <f t="shared" si="8"/>
        <v>17504.711857864015</v>
      </c>
      <c r="M12" s="6">
        <f t="shared" si="9"/>
        <v>16411.027345299521</v>
      </c>
      <c r="N12" s="6">
        <f t="shared" si="10"/>
        <v>15394.743546921194</v>
      </c>
      <c r="O12" s="6">
        <f t="shared" si="11"/>
        <v>14449.752326724096</v>
      </c>
      <c r="P12" s="6">
        <f t="shared" si="12"/>
        <v>13570.476460106804</v>
      </c>
      <c r="Q12" s="6">
        <f t="shared" si="13"/>
        <v>12751.819312384259</v>
      </c>
      <c r="R12" s="6">
        <f t="shared" si="14"/>
        <v>11989.119675896023</v>
      </c>
      <c r="S12" s="6">
        <f t="shared" si="15"/>
        <v>11278.11119769278</v>
      </c>
      <c r="T12" s="6">
        <f t="shared" si="16"/>
        <v>10614.885896571101</v>
      </c>
      <c r="U12" s="6">
        <f t="shared" si="17"/>
        <v>9995.8613266717875</v>
      </c>
      <c r="V12" s="6">
        <f t="shared" si="18"/>
        <v>9417.7509960598691</v>
      </c>
      <c r="W12" s="6">
        <f t="shared" si="19"/>
        <v>8877.5376936164103</v>
      </c>
      <c r="X12" s="6">
        <f t="shared" si="20"/>
        <v>8372.4494170096023</v>
      </c>
    </row>
    <row r="13" spans="2:24" x14ac:dyDescent="0.25">
      <c r="C13">
        <v>8</v>
      </c>
      <c r="D13">
        <f t="shared" si="0"/>
        <v>30000</v>
      </c>
      <c r="E13" s="6">
        <f t="shared" si="1"/>
        <v>27704.496674469367</v>
      </c>
      <c r="F13" s="6">
        <f t="shared" si="2"/>
        <v>25604.71113570335</v>
      </c>
      <c r="G13" s="6">
        <f t="shared" si="3"/>
        <v>23682.27702941807</v>
      </c>
      <c r="H13" s="6">
        <f t="shared" si="4"/>
        <v>21920.706150059512</v>
      </c>
      <c r="I13" s="6">
        <f t="shared" si="5"/>
        <v>20305.180860860615</v>
      </c>
      <c r="J13" s="6">
        <f t="shared" si="6"/>
        <v>18822.371140254796</v>
      </c>
      <c r="K13" s="6">
        <f t="shared" si="7"/>
        <v>17460.273136951153</v>
      </c>
      <c r="L13" s="6">
        <f t="shared" si="8"/>
        <v>16208.066535059272</v>
      </c>
      <c r="M13" s="6">
        <f t="shared" si="9"/>
        <v>15055.988390183044</v>
      </c>
      <c r="N13" s="6">
        <f t="shared" si="10"/>
        <v>13995.221406291994</v>
      </c>
      <c r="O13" s="6">
        <f t="shared" si="11"/>
        <v>13017.794888940623</v>
      </c>
      <c r="P13" s="6">
        <f t="shared" si="12"/>
        <v>12116.496839381072</v>
      </c>
      <c r="Q13" s="6">
        <f t="shared" si="13"/>
        <v>11284.795851667488</v>
      </c>
      <c r="R13" s="6">
        <f t="shared" si="14"/>
        <v>10516.771645522827</v>
      </c>
      <c r="S13" s="6">
        <f t="shared" si="15"/>
        <v>9807.0532153850254</v>
      </c>
      <c r="T13" s="6">
        <f t="shared" si="16"/>
        <v>9150.7637039406036</v>
      </c>
      <c r="U13" s="6">
        <f t="shared" si="17"/>
        <v>8543.4712193775977</v>
      </c>
      <c r="V13" s="6">
        <f t="shared" si="18"/>
        <v>7981.144911915143</v>
      </c>
      <c r="W13" s="6">
        <f t="shared" si="19"/>
        <v>7460.1157089213511</v>
      </c>
      <c r="X13" s="6">
        <f t="shared" si="20"/>
        <v>6977.0411808413364</v>
      </c>
    </row>
    <row r="14" spans="2:24" x14ac:dyDescent="0.25">
      <c r="C14">
        <v>9</v>
      </c>
      <c r="D14">
        <f t="shared" si="0"/>
        <v>30000</v>
      </c>
      <c r="E14" s="6">
        <f t="shared" si="1"/>
        <v>27430.194727197388</v>
      </c>
      <c r="F14" s="6">
        <f t="shared" si="2"/>
        <v>25102.657976179755</v>
      </c>
      <c r="G14" s="6">
        <f t="shared" si="3"/>
        <v>22992.501970308807</v>
      </c>
      <c r="H14" s="6">
        <f t="shared" si="4"/>
        <v>21077.602067364915</v>
      </c>
      <c r="I14" s="6">
        <f t="shared" si="5"/>
        <v>19338.267486533918</v>
      </c>
      <c r="J14" s="6">
        <f t="shared" si="6"/>
        <v>17756.953905900747</v>
      </c>
      <c r="K14" s="6">
        <f t="shared" si="7"/>
        <v>16318.012277524442</v>
      </c>
      <c r="L14" s="6">
        <f t="shared" si="8"/>
        <v>15007.469013943772</v>
      </c>
      <c r="M14" s="6">
        <f t="shared" si="9"/>
        <v>13812.83338548903</v>
      </c>
      <c r="N14" s="6">
        <f t="shared" si="10"/>
        <v>12722.92855117454</v>
      </c>
      <c r="O14" s="6">
        <f t="shared" si="11"/>
        <v>11727.743143189749</v>
      </c>
      <c r="P14" s="6">
        <f t="shared" si="12"/>
        <v>10818.300749447388</v>
      </c>
      <c r="Q14" s="6">
        <f t="shared" si="13"/>
        <v>9986.5450014756534</v>
      </c>
      <c r="R14" s="6">
        <f t="shared" si="14"/>
        <v>9225.2382855463402</v>
      </c>
      <c r="S14" s="6">
        <f t="shared" si="15"/>
        <v>8527.8723612043723</v>
      </c>
      <c r="T14" s="6">
        <f t="shared" si="16"/>
        <v>7888.589399948798</v>
      </c>
      <c r="U14" s="6">
        <f t="shared" si="17"/>
        <v>7302.1121533141868</v>
      </c>
      <c r="V14" s="6">
        <f t="shared" si="18"/>
        <v>6763.6821287416469</v>
      </c>
      <c r="W14" s="6">
        <f t="shared" si="19"/>
        <v>6269.0047974129011</v>
      </c>
      <c r="X14" s="6">
        <f t="shared" si="20"/>
        <v>5814.2009840344472</v>
      </c>
    </row>
    <row r="15" spans="2:24" x14ac:dyDescent="0.25">
      <c r="C15">
        <v>10</v>
      </c>
      <c r="D15">
        <f t="shared" si="0"/>
        <v>30000</v>
      </c>
      <c r="E15" s="6">
        <f t="shared" si="1"/>
        <v>27158.608640789495</v>
      </c>
      <c r="F15" s="6">
        <f t="shared" si="2"/>
        <v>24610.448996254661</v>
      </c>
      <c r="G15" s="6">
        <f t="shared" si="3"/>
        <v>22322.817446901754</v>
      </c>
      <c r="H15" s="6">
        <f t="shared" si="4"/>
        <v>20266.925064773954</v>
      </c>
      <c r="I15" s="6">
        <f t="shared" si="5"/>
        <v>18417.397606222781</v>
      </c>
      <c r="J15" s="6">
        <f t="shared" si="6"/>
        <v>16751.843307453535</v>
      </c>
      <c r="K15" s="6">
        <f t="shared" si="7"/>
        <v>15250.478764041534</v>
      </c>
      <c r="L15" s="6">
        <f t="shared" si="8"/>
        <v>13895.804642540528</v>
      </c>
      <c r="M15" s="6">
        <f t="shared" si="9"/>
        <v>12672.324206870668</v>
      </c>
      <c r="N15" s="6">
        <f t="shared" si="10"/>
        <v>11566.298682885945</v>
      </c>
      <c r="O15" s="6">
        <f t="shared" si="11"/>
        <v>10565.534363234006</v>
      </c>
      <c r="P15" s="6">
        <f t="shared" si="12"/>
        <v>9659.1970977208803</v>
      </c>
      <c r="Q15" s="6">
        <f t="shared" si="13"/>
        <v>8837.6504437837648</v>
      </c>
      <c r="R15" s="6">
        <f t="shared" si="14"/>
        <v>8092.3142855669648</v>
      </c>
      <c r="S15" s="6">
        <f t="shared" si="15"/>
        <v>7415.5411836559761</v>
      </c>
      <c r="T15" s="6">
        <f t="shared" si="16"/>
        <v>6800.5081034041359</v>
      </c>
      <c r="U15" s="6">
        <f t="shared" si="17"/>
        <v>6241.1214985591341</v>
      </c>
      <c r="V15" s="6">
        <f t="shared" si="18"/>
        <v>5731.9340074081765</v>
      </c>
      <c r="W15" s="6">
        <f t="shared" si="19"/>
        <v>5268.0712583301683</v>
      </c>
      <c r="X15" s="6">
        <f t="shared" si="20"/>
        <v>4845.1674866953717</v>
      </c>
    </row>
    <row r="16" spans="2:24" x14ac:dyDescent="0.25"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3:24" ht="15.75" thickBot="1" x14ac:dyDescent="0.3">
      <c r="C17" t="s">
        <v>19</v>
      </c>
      <c r="D17" s="22">
        <f>SUM(D6:D15)-200000</f>
        <v>100000</v>
      </c>
      <c r="E17" s="22">
        <f>SUM(E6:E15)-200000</f>
        <v>84139.135921050096</v>
      </c>
      <c r="F17" s="22">
        <f t="shared" ref="F17:X17" si="21">SUM(F6:F15)-200000</f>
        <v>69477.55018726713</v>
      </c>
      <c r="G17" s="22">
        <f t="shared" si="21"/>
        <v>55906.085103274905</v>
      </c>
      <c r="H17" s="22">
        <f t="shared" si="21"/>
        <v>43326.873380650766</v>
      </c>
      <c r="I17" s="22">
        <f t="shared" si="21"/>
        <v>31652.047875544347</v>
      </c>
      <c r="J17" s="22">
        <f t="shared" si="21"/>
        <v>20802.611542440805</v>
      </c>
      <c r="K17" s="22">
        <f t="shared" si="21"/>
        <v>10707.446227978042</v>
      </c>
      <c r="L17" s="22">
        <f t="shared" si="21"/>
        <v>1302.4419682432781</v>
      </c>
      <c r="M17" s="22">
        <f t="shared" si="21"/>
        <v>-7470.2689652297704</v>
      </c>
      <c r="N17" s="22">
        <f t="shared" si="21"/>
        <v>-15662.986828859604</v>
      </c>
      <c r="O17" s="22">
        <f t="shared" si="21"/>
        <v>-23323.039665763819</v>
      </c>
      <c r="P17" s="22">
        <f t="shared" si="21"/>
        <v>-30493.309147674066</v>
      </c>
      <c r="Q17" s="22">
        <f t="shared" si="21"/>
        <v>-37212.695721413416</v>
      </c>
      <c r="R17" s="22">
        <f t="shared" si="21"/>
        <v>-43516.530611192546</v>
      </c>
      <c r="S17" s="22">
        <f t="shared" si="21"/>
        <v>-49436.941224373062</v>
      </c>
      <c r="T17" s="22">
        <f t="shared" si="21"/>
        <v>-55003.175646275806</v>
      </c>
      <c r="U17" s="22">
        <f t="shared" si="21"/>
        <v>-60241.891167994821</v>
      </c>
      <c r="V17" s="22">
        <f t="shared" si="21"/>
        <v>-65177.411152267596</v>
      </c>
      <c r="W17" s="22">
        <f t="shared" si="21"/>
        <v>-69831.953991211398</v>
      </c>
      <c r="X17" s="22">
        <f t="shared" si="21"/>
        <v>-74225.837433476845</v>
      </c>
    </row>
    <row r="18" spans="3:24" ht="15.75" thickTop="1" x14ac:dyDescent="0.25"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3:24" x14ac:dyDescent="0.25"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</sheetData>
  <mergeCells count="1">
    <mergeCell ref="E4:X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X3"/>
  <sheetViews>
    <sheetView tabSelected="1" workbookViewId="0">
      <selection activeCell="P13" sqref="P13"/>
    </sheetView>
  </sheetViews>
  <sheetFormatPr defaultRowHeight="15" x14ac:dyDescent="0.25"/>
  <sheetData>
    <row r="2" spans="3:24" s="10" customFormat="1" x14ac:dyDescent="0.25">
      <c r="C2" s="10" t="s">
        <v>42</v>
      </c>
      <c r="D2" s="10">
        <v>0</v>
      </c>
      <c r="E2" s="10">
        <v>0.01</v>
      </c>
      <c r="F2" s="10">
        <v>0.02</v>
      </c>
      <c r="G2" s="10">
        <v>0.03</v>
      </c>
      <c r="H2" s="10">
        <v>0.04</v>
      </c>
      <c r="I2" s="10">
        <v>0.05</v>
      </c>
      <c r="J2" s="10">
        <v>0.06</v>
      </c>
      <c r="K2" s="10">
        <v>7.0000000000000007E-2</v>
      </c>
      <c r="L2" s="10">
        <v>0.08</v>
      </c>
      <c r="M2" s="10">
        <v>0.09</v>
      </c>
      <c r="N2" s="10">
        <v>0.1</v>
      </c>
      <c r="O2" s="10">
        <v>0.11</v>
      </c>
      <c r="P2" s="10">
        <v>0.12</v>
      </c>
      <c r="Q2" s="10">
        <v>0.13</v>
      </c>
      <c r="R2" s="10">
        <v>0.14000000000000001</v>
      </c>
      <c r="S2" s="10">
        <v>0.15</v>
      </c>
      <c r="T2" s="10">
        <v>0.16</v>
      </c>
      <c r="U2" s="10">
        <v>0.17</v>
      </c>
      <c r="V2" s="10">
        <v>0.18</v>
      </c>
      <c r="W2" s="10">
        <v>0.19</v>
      </c>
      <c r="X2" s="10">
        <v>0.2</v>
      </c>
    </row>
    <row r="3" spans="3:24" x14ac:dyDescent="0.25">
      <c r="C3" t="s">
        <v>19</v>
      </c>
      <c r="D3">
        <v>100000</v>
      </c>
      <c r="E3">
        <v>84139.135921050096</v>
      </c>
      <c r="F3">
        <v>69477.55018726713</v>
      </c>
      <c r="G3">
        <v>55906.085103274905</v>
      </c>
      <c r="H3">
        <v>43326.873380650766</v>
      </c>
      <c r="I3">
        <v>31652.047875544347</v>
      </c>
      <c r="J3">
        <v>20802.611542440805</v>
      </c>
      <c r="K3">
        <v>10707.446227978042</v>
      </c>
      <c r="L3">
        <v>1302.4419682432781</v>
      </c>
      <c r="M3">
        <v>-7470.2689652297704</v>
      </c>
      <c r="N3">
        <v>-15662.986828859604</v>
      </c>
      <c r="O3">
        <v>-23323.039665763819</v>
      </c>
      <c r="P3">
        <v>-30493.309147674066</v>
      </c>
      <c r="Q3">
        <v>-37212.695721413416</v>
      </c>
      <c r="R3">
        <v>-43516.530611192546</v>
      </c>
      <c r="S3">
        <v>-49436.941224373062</v>
      </c>
      <c r="T3">
        <v>-55003.175646275806</v>
      </c>
      <c r="U3">
        <v>-60241.891167994821</v>
      </c>
      <c r="V3">
        <v>-65177.411152267596</v>
      </c>
      <c r="W3">
        <v>-69831.953991211398</v>
      </c>
      <c r="X3">
        <v>-74225.837433476845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PBP</vt:lpstr>
      <vt:lpstr>DPBP</vt:lpstr>
      <vt:lpstr>IRR</vt:lpstr>
      <vt:lpstr>MIRR</vt:lpstr>
      <vt:lpstr>NPV</vt:lpstr>
      <vt:lpstr>NPV Profile</vt:lpstr>
      <vt:lpstr>NPV Profile graph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Mbithe</dc:creator>
  <cp:lastModifiedBy>UKL</cp:lastModifiedBy>
  <dcterms:created xsi:type="dcterms:W3CDTF">2020-04-17T11:23:50Z</dcterms:created>
  <dcterms:modified xsi:type="dcterms:W3CDTF">2020-04-16T22:46:17Z</dcterms:modified>
</cp:coreProperties>
</file>